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hmn2018.sharepoint.com/sites/SMAC/Shared Documents/NOFO/2023/"/>
    </mc:Choice>
  </mc:AlternateContent>
  <xr:revisionPtr revIDLastSave="2" documentId="8_{73FCA7D9-FF0A-4430-99AB-432CBE74B3DE}" xr6:coauthVersionLast="47" xr6:coauthVersionMax="47" xr10:uidLastSave="{B0E7C8D4-BC88-4452-BE01-799AC024FA1F}"/>
  <bookViews>
    <workbookView xWindow="-120" yWindow="-120" windowWidth="29040" windowHeight="15840" xr2:uid="{7ECF9F4D-90FB-4925-97A8-B7A45D081EC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32" i="1"/>
  <c r="H33" i="1"/>
  <c r="H35" i="1"/>
  <c r="H23" i="1"/>
  <c r="H54" i="1"/>
  <c r="H53" i="1"/>
  <c r="H51" i="1"/>
  <c r="H47" i="1"/>
  <c r="H45" i="1"/>
  <c r="H44" i="1"/>
  <c r="H42" i="1"/>
  <c r="H39" i="1"/>
  <c r="H38" i="1"/>
  <c r="H37" i="1"/>
  <c r="H34" i="1"/>
  <c r="H30" i="1"/>
  <c r="H31" i="1"/>
  <c r="H28" i="1"/>
  <c r="H21" i="1"/>
  <c r="H22" i="1"/>
  <c r="H18" i="1"/>
  <c r="H17" i="1"/>
  <c r="H14" i="1"/>
  <c r="H48" i="1"/>
  <c r="H56" i="1" l="1"/>
</calcChain>
</file>

<file path=xl/sharedStrings.xml><?xml version="1.0" encoding="utf-8"?>
<sst xmlns="http://schemas.openxmlformats.org/spreadsheetml/2006/main" count="143" uniqueCount="106">
  <si>
    <t>Organization</t>
  </si>
  <si>
    <t xml:space="preserve">PSH </t>
  </si>
  <si>
    <t>Project Name</t>
  </si>
  <si>
    <t xml:space="preserve">RRH </t>
  </si>
  <si>
    <t>CoC Model/Component</t>
  </si>
  <si>
    <t>Populations Served</t>
  </si>
  <si>
    <t>Project Status</t>
  </si>
  <si>
    <t>Total ARA</t>
  </si>
  <si>
    <t>Date of Review</t>
  </si>
  <si>
    <t>Reviewer</t>
  </si>
  <si>
    <t>EVALUATION AND RANKING STANDARDS</t>
  </si>
  <si>
    <t>OPERATIONS (28 Possible Points - 25%)</t>
  </si>
  <si>
    <t>Possible Points</t>
  </si>
  <si>
    <t>Above Expectations</t>
  </si>
  <si>
    <t>Meets Expectations</t>
  </si>
  <si>
    <t>Below Expectations</t>
  </si>
  <si>
    <t>Data</t>
  </si>
  <si>
    <t>Score</t>
  </si>
  <si>
    <t>Effective Use of Funds</t>
  </si>
  <si>
    <t>Spent 90% or more of grant</t>
  </si>
  <si>
    <t>Spent 75-89% of grant</t>
  </si>
  <si>
    <t>Spent less than 75% of grant</t>
  </si>
  <si>
    <t xml:space="preserve">eLOCCS Drawdowns  </t>
  </si>
  <si>
    <t>At least 1 time per quarter</t>
  </si>
  <si>
    <t>Less than 1 time per quarter</t>
  </si>
  <si>
    <t>yes</t>
  </si>
  <si>
    <t xml:space="preserve">Housing First  </t>
  </si>
  <si>
    <t>Yes</t>
  </si>
  <si>
    <t>No</t>
  </si>
  <si>
    <t xml:space="preserve">Unit Utilization  </t>
  </si>
  <si>
    <t>90-100%</t>
  </si>
  <si>
    <t>80-89%</t>
  </si>
  <si>
    <t>79% or less</t>
  </si>
  <si>
    <t xml:space="preserve">Data Completeness (a), (b), and (c) </t>
  </si>
  <si>
    <t>2/3 &lt;2%</t>
  </si>
  <si>
    <t>All 3 are below 2.0%</t>
  </si>
  <si>
    <t>2 of the 3 are below 2.0%</t>
  </si>
  <si>
    <t>1 or 0 of the 3 are below 1.0% and one or more are above 5.0%</t>
  </si>
  <si>
    <t xml:space="preserve">Dedicated Chronic Homeless Beds (PSH ONLY)  </t>
  </si>
  <si>
    <t>90% or higher</t>
  </si>
  <si>
    <t xml:space="preserve">Housing Stability (exits to permanent housing) </t>
  </si>
  <si>
    <t>90% or higher (PSH)                   75% or higher (RRH)</t>
  </si>
  <si>
    <t>80-89%  (PSH)               65-74%  (RRH)</t>
  </si>
  <si>
    <t>79% or less (PSH)        64% or less  (RRH)</t>
  </si>
  <si>
    <t xml:space="preserve">Earned Income--Increase (RRH Only)  </t>
  </si>
  <si>
    <t>30% or higher</t>
  </si>
  <si>
    <t>20 - 29%</t>
  </si>
  <si>
    <t>19% or less</t>
  </si>
  <si>
    <t xml:space="preserve">Non-Employment Income--Maintain/ Increase (PSH Only)  </t>
  </si>
  <si>
    <t>60% or higher</t>
  </si>
  <si>
    <t>50 - 59%</t>
  </si>
  <si>
    <t>49% or less</t>
  </si>
  <si>
    <t xml:space="preserve">Non-Cash Benefits </t>
  </si>
  <si>
    <t>70-89%</t>
  </si>
  <si>
    <t xml:space="preserve">69% or less </t>
  </si>
  <si>
    <t xml:space="preserve">Health Insurance  </t>
  </si>
  <si>
    <t xml:space="preserve">Total Income       PSH - Maintain or Increase                   RRH - Increase Only </t>
  </si>
  <si>
    <t>75% or higher (PSH)                   
   60% or higher (RRH)</t>
  </si>
  <si>
    <t>65 - 74% (PSH)    
  50-59% (RRH)</t>
  </si>
  <si>
    <t>64% or less (PSH)   49% or less (RRH)</t>
  </si>
  <si>
    <t xml:space="preserve">Reocurrance (All exits) </t>
  </si>
  <si>
    <t>0-10%</t>
  </si>
  <si>
    <t>10.1%-20%</t>
  </si>
  <si>
    <t>over 20%</t>
  </si>
  <si>
    <r>
      <t>Reocurrance (Returns Report)</t>
    </r>
    <r>
      <rPr>
        <b/>
        <sz val="11"/>
        <color theme="1"/>
        <rFont val="Calibri"/>
        <family val="2"/>
        <scheme val="minor"/>
      </rPr>
      <t xml:space="preserve"> </t>
    </r>
  </si>
  <si>
    <t>Over 20%</t>
  </si>
  <si>
    <t xml:space="preserve">Coordinated Entry Denials  </t>
  </si>
  <si>
    <t>15% or less</t>
  </si>
  <si>
    <t>16-25%</t>
  </si>
  <si>
    <t>Over 25%</t>
  </si>
  <si>
    <t>RACIAL EQUITY MEASURES (32 Possible Points - 29%)</t>
  </si>
  <si>
    <t xml:space="preserve">Equity—increase overall income  </t>
  </si>
  <si>
    <t>30% or more of BIPOC households increase overall income</t>
  </si>
  <si>
    <t>20-29% of BIPOC households increase overall income</t>
  </si>
  <si>
    <t>Less than 20% of BIPOC households increase overall income</t>
  </si>
  <si>
    <t xml:space="preserve">Equity—returns to homelessness (12 months)  </t>
  </si>
  <si>
    <t xml:space="preserve">Less than 10% of BIPOC participants returned to homelessness within 12 months of exit to permanent housing </t>
  </si>
  <si>
    <t>10-15% of BIPOC participants returned to homelessness within 12 months of exit to permanent housing</t>
  </si>
  <si>
    <t>15% or more of BIPOC participants returned to homelessness within 12 months of exit to permanent housing</t>
  </si>
  <si>
    <t xml:space="preserve">Equity--Board/Leadership  Composition  </t>
  </si>
  <si>
    <t>At least 20% of organization's board, directors, managers identify as BIPOC, and/or as LGBTQ+, and /or have experienced homelessness</t>
  </si>
  <si>
    <t>10-19% of organization's board, directors, managers identify as BIPOC, and/or as LGBTQ+, and /or have experienced homelessness</t>
  </si>
  <si>
    <t>Less than 10% of organization's board, directors, managers identify as BIPOC, and/or as LGBTQ+, and /or have experienced homelessness</t>
  </si>
  <si>
    <t xml:space="preserve">Equity--Staff  Composition  </t>
  </si>
  <si>
    <t>At least 20% of organization's staff identify as Black, Indigenous, or People of Color (BIPOC), and/or as LGBTQ+, and /or have experienced homelessness</t>
  </si>
  <si>
    <t>10-19% of organization's staff identify as BIPOC, and/or as LGBTQ+, and /or have experienced homelessness</t>
  </si>
  <si>
    <t>Less than 10% of organization's staff identify as BIPOC, and/or as LGBTQ+, and /or have experienced homelessness</t>
  </si>
  <si>
    <t xml:space="preserve">Equity—exits to permanent housing  </t>
  </si>
  <si>
    <t>At least 80% of BIPOC participants exited the program to permanent destinations.</t>
  </si>
  <si>
    <t>75-80% of BIPOC participants exited the program to permanent destinations.</t>
  </si>
  <si>
    <t>Less than 75% of BIPOC participants exited the program to permanent destinations.</t>
  </si>
  <si>
    <t xml:space="preserve">Cost Effectiveness (cost/bed)  </t>
  </si>
  <si>
    <t xml:space="preserve">PSH - less than $9,000/bed                                 RRH - Less than $6,500/bed                                     </t>
  </si>
  <si>
    <t xml:space="preserve">PSH - $9,001-$11,000/bed                RRH - $6,501-$9,000/bed                    </t>
  </si>
  <si>
    <t xml:space="preserve">PSH - more than $11,000/bed                               RRH - more than $9,000/bed                                    </t>
  </si>
  <si>
    <t xml:space="preserve">Domestic Violence (experience)  </t>
  </si>
  <si>
    <t>Project has at least 5 years experience specifically serving DV/SA survivors</t>
  </si>
  <si>
    <t>Project has 1-4 years experience specifically serving DV/SA survivors</t>
  </si>
  <si>
    <t>Project has less than 1 year experience specifically serving DV/SA survivors</t>
  </si>
  <si>
    <t xml:space="preserve">Domestic Violence (specialized services)  </t>
  </si>
  <si>
    <t>Project utilizes specialized services model specifically tailored to DV/SA survivors</t>
  </si>
  <si>
    <t>Project does not utilize specialized services model specifically tailored to DV/SA survivors</t>
  </si>
  <si>
    <t>YES</t>
  </si>
  <si>
    <t>TOTAL POINTS RECEIVED</t>
  </si>
  <si>
    <t>OTHER MEASURES</t>
  </si>
  <si>
    <t>PROJECT PERFORMANCE (40 Possible Points - 36%) (38 - PSH, 32 - RHH)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</si>
</sst>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454545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11" borderId="1" xfId="0" applyFont="1" applyFill="1" applyBorder="1" applyAlignment="1">
      <alignment vertical="center" wrapText="1"/>
    </xf>
    <xf numFmtId="9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8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8" borderId="0" xfId="0" applyFont="1" applyFill="1"/>
    <xf numFmtId="10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1" xfId="2" applyFont="1" applyFill="1" applyBorder="1" applyAlignment="1">
      <alignment horizontal="center" wrapText="1"/>
    </xf>
    <xf numFmtId="1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 wrapText="1"/>
    </xf>
    <xf numFmtId="9" fontId="5" fillId="7" borderId="5" xfId="2" applyFont="1" applyFill="1" applyBorder="1" applyAlignment="1">
      <alignment horizontal="center" wrapText="1"/>
    </xf>
    <xf numFmtId="9" fontId="5" fillId="7" borderId="9" xfId="2" applyFont="1" applyFill="1" applyBorder="1" applyAlignment="1">
      <alignment horizont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" fontId="5" fillId="3" borderId="5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9" fontId="5" fillId="3" borderId="5" xfId="2" applyFont="1" applyFill="1" applyBorder="1" applyAlignment="1">
      <alignment horizontal="center" wrapText="1"/>
    </xf>
    <xf numFmtId="9" fontId="5" fillId="3" borderId="9" xfId="2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center" wrapText="1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9" fontId="4" fillId="9" borderId="2" xfId="0" applyNumberFormat="1" applyFont="1" applyFill="1" applyBorder="1" applyAlignment="1">
      <alignment horizontal="center" vertical="center" wrapText="1"/>
    </xf>
    <xf numFmtId="9" fontId="4" fillId="9" borderId="3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2E3E-4E43-414E-8C85-2517DEE2519E}">
  <dimension ref="A1:P56"/>
  <sheetViews>
    <sheetView tabSelected="1" topLeftCell="A22" zoomScale="130" zoomScaleNormal="130" workbookViewId="0">
      <selection activeCell="F33" sqref="F33"/>
    </sheetView>
  </sheetViews>
  <sheetFormatPr defaultRowHeight="15" x14ac:dyDescent="0.25"/>
  <cols>
    <col min="1" max="1" width="48.42578125" bestFit="1" customWidth="1"/>
    <col min="2" max="2" width="19.5703125" customWidth="1"/>
    <col min="3" max="3" width="10" customWidth="1"/>
    <col min="4" max="4" width="20.42578125" customWidth="1"/>
    <col min="5" max="5" width="16.140625" customWidth="1"/>
    <col min="6" max="6" width="16" customWidth="1"/>
    <col min="7" max="7" width="14" customWidth="1"/>
    <col min="8" max="8" width="14.7109375" customWidth="1"/>
    <col min="16" max="16" width="0" hidden="1" customWidth="1"/>
  </cols>
  <sheetData>
    <row r="1" spans="1:16" ht="21" x14ac:dyDescent="0.25">
      <c r="A1" s="44" t="s">
        <v>0</v>
      </c>
      <c r="B1" s="44"/>
      <c r="C1" s="47"/>
      <c r="D1" s="47"/>
      <c r="E1" s="47"/>
      <c r="F1" s="47"/>
      <c r="G1" s="47"/>
      <c r="H1" s="47"/>
      <c r="I1" s="1"/>
      <c r="J1" s="1"/>
      <c r="K1" s="1"/>
      <c r="P1" t="s">
        <v>1</v>
      </c>
    </row>
    <row r="2" spans="1:16" ht="21" x14ac:dyDescent="0.25">
      <c r="A2" s="44" t="s">
        <v>2</v>
      </c>
      <c r="B2" s="44"/>
      <c r="C2" s="47"/>
      <c r="D2" s="47"/>
      <c r="E2" s="47"/>
      <c r="F2" s="47"/>
      <c r="G2" s="47"/>
      <c r="H2" s="47"/>
      <c r="I2" s="1"/>
      <c r="J2" s="1"/>
      <c r="K2" s="1"/>
      <c r="P2" t="s">
        <v>3</v>
      </c>
    </row>
    <row r="3" spans="1:16" ht="21" x14ac:dyDescent="0.25">
      <c r="A3" s="39" t="s">
        <v>4</v>
      </c>
      <c r="B3" s="40"/>
      <c r="C3" s="41"/>
      <c r="D3" s="42"/>
      <c r="E3" s="42"/>
      <c r="F3" s="42"/>
      <c r="G3" s="42"/>
      <c r="H3" s="43"/>
      <c r="I3" s="1"/>
      <c r="J3" s="1"/>
      <c r="K3" s="1"/>
    </row>
    <row r="4" spans="1:16" ht="21" x14ac:dyDescent="0.25">
      <c r="A4" s="39" t="s">
        <v>5</v>
      </c>
      <c r="B4" s="40"/>
      <c r="C4" s="41"/>
      <c r="D4" s="42"/>
      <c r="E4" s="42"/>
      <c r="F4" s="42"/>
      <c r="G4" s="42"/>
      <c r="H4" s="43"/>
      <c r="I4" s="1"/>
      <c r="J4" s="1"/>
      <c r="K4" s="1"/>
    </row>
    <row r="5" spans="1:16" ht="21" x14ac:dyDescent="0.25">
      <c r="A5" s="44" t="s">
        <v>6</v>
      </c>
      <c r="B5" s="44"/>
      <c r="C5" s="45"/>
      <c r="D5" s="45"/>
      <c r="E5" s="45"/>
      <c r="F5" s="45"/>
      <c r="G5" s="45"/>
      <c r="H5" s="45"/>
      <c r="I5" s="1"/>
      <c r="J5" s="1"/>
      <c r="K5" s="1"/>
    </row>
    <row r="6" spans="1:16" ht="21" x14ac:dyDescent="0.25">
      <c r="A6" s="44" t="s">
        <v>7</v>
      </c>
      <c r="B6" s="44"/>
      <c r="C6" s="46"/>
      <c r="D6" s="46"/>
      <c r="E6" s="46"/>
      <c r="F6" s="46"/>
      <c r="G6" s="46"/>
      <c r="H6" s="46"/>
      <c r="I6" s="1"/>
      <c r="J6" s="1"/>
      <c r="K6" s="1"/>
    </row>
    <row r="7" spans="1:16" ht="21" x14ac:dyDescent="0.25">
      <c r="A7" s="44" t="s">
        <v>8</v>
      </c>
      <c r="B7" s="44"/>
      <c r="C7" s="45"/>
      <c r="D7" s="45"/>
      <c r="E7" s="45"/>
      <c r="F7" s="45"/>
      <c r="G7" s="45"/>
      <c r="H7" s="45"/>
      <c r="I7" s="1"/>
      <c r="J7" s="1"/>
      <c r="K7" s="1"/>
    </row>
    <row r="8" spans="1:16" ht="21" x14ac:dyDescent="0.25">
      <c r="A8" s="44" t="s">
        <v>9</v>
      </c>
      <c r="B8" s="44"/>
      <c r="C8" s="47"/>
      <c r="D8" s="47"/>
      <c r="E8" s="47"/>
      <c r="F8" s="47"/>
      <c r="G8" s="47"/>
      <c r="H8" s="47"/>
      <c r="I8" s="1"/>
      <c r="J8" s="1"/>
      <c r="K8" s="1"/>
    </row>
    <row r="9" spans="1:16" x14ac:dyDescent="0.25">
      <c r="A9" s="60"/>
      <c r="B9" s="60"/>
      <c r="C9" s="60"/>
      <c r="D9" s="60"/>
      <c r="E9" s="60"/>
      <c r="F9" s="60"/>
      <c r="G9" s="60"/>
      <c r="H9" s="60"/>
      <c r="I9" s="2"/>
      <c r="J9" s="2"/>
      <c r="K9" s="2"/>
    </row>
    <row r="10" spans="1:16" x14ac:dyDescent="0.25">
      <c r="A10" s="61" t="s">
        <v>10</v>
      </c>
      <c r="B10" s="62"/>
      <c r="C10" s="62"/>
      <c r="D10" s="62"/>
      <c r="E10" s="62"/>
      <c r="F10" s="62"/>
      <c r="G10" s="62"/>
      <c r="H10" s="63"/>
      <c r="I10" s="2"/>
      <c r="J10" s="2"/>
      <c r="K10" s="2"/>
    </row>
    <row r="11" spans="1:16" x14ac:dyDescent="0.25">
      <c r="A11" s="48" t="s">
        <v>11</v>
      </c>
      <c r="B11" s="49"/>
      <c r="C11" s="49"/>
      <c r="D11" s="49"/>
      <c r="E11" s="49"/>
      <c r="F11" s="49"/>
      <c r="G11" s="49"/>
      <c r="H11" s="50"/>
      <c r="I11" s="2"/>
      <c r="J11" s="2"/>
      <c r="K11" s="2"/>
    </row>
    <row r="12" spans="1:16" x14ac:dyDescent="0.25">
      <c r="A12" s="56" t="s">
        <v>12</v>
      </c>
      <c r="B12" s="51" t="s">
        <v>13</v>
      </c>
      <c r="C12" s="52"/>
      <c r="D12" s="4" t="s">
        <v>14</v>
      </c>
      <c r="E12" s="51" t="s">
        <v>15</v>
      </c>
      <c r="F12" s="52"/>
      <c r="G12" s="64" t="s">
        <v>16</v>
      </c>
      <c r="H12" s="64" t="s">
        <v>17</v>
      </c>
      <c r="I12" s="2"/>
      <c r="J12" s="2"/>
      <c r="K12" s="2"/>
    </row>
    <row r="13" spans="1:16" x14ac:dyDescent="0.25">
      <c r="A13" s="57"/>
      <c r="B13" s="58">
        <v>8</v>
      </c>
      <c r="C13" s="59"/>
      <c r="D13" s="29">
        <v>4</v>
      </c>
      <c r="E13" s="58">
        <v>0</v>
      </c>
      <c r="F13" s="59"/>
      <c r="G13" s="65"/>
      <c r="H13" s="65"/>
      <c r="I13" s="2"/>
      <c r="J13" s="2"/>
      <c r="K13" s="2"/>
    </row>
    <row r="14" spans="1:16" ht="45" customHeight="1" x14ac:dyDescent="0.25">
      <c r="A14" s="25" t="s">
        <v>18</v>
      </c>
      <c r="B14" s="89" t="s">
        <v>19</v>
      </c>
      <c r="C14" s="90"/>
      <c r="D14" s="7" t="s">
        <v>20</v>
      </c>
      <c r="E14" s="91" t="s">
        <v>21</v>
      </c>
      <c r="F14" s="92"/>
      <c r="G14" s="35">
        <v>0.9</v>
      </c>
      <c r="H14" s="9">
        <f>IF(G14&gt;=90%,8,IF(G14&gt;=75%,4,IF(G14&lt;74%,0)))</f>
        <v>8</v>
      </c>
      <c r="I14" s="2"/>
      <c r="J14" s="2"/>
      <c r="K14" s="2"/>
    </row>
    <row r="15" spans="1:16" x14ac:dyDescent="0.25">
      <c r="A15" s="56" t="s">
        <v>12</v>
      </c>
      <c r="B15" s="51" t="s">
        <v>13</v>
      </c>
      <c r="C15" s="52"/>
      <c r="D15" s="51" t="s">
        <v>15</v>
      </c>
      <c r="E15" s="52"/>
      <c r="F15" s="10"/>
      <c r="G15" s="66" t="s">
        <v>16</v>
      </c>
      <c r="H15" s="64" t="s">
        <v>17</v>
      </c>
      <c r="I15" s="2"/>
      <c r="J15" s="2"/>
      <c r="K15" s="2"/>
    </row>
    <row r="16" spans="1:16" x14ac:dyDescent="0.25">
      <c r="A16" s="57"/>
      <c r="B16" s="58">
        <v>8</v>
      </c>
      <c r="C16" s="59"/>
      <c r="D16" s="58">
        <v>0</v>
      </c>
      <c r="E16" s="59"/>
      <c r="F16" s="34"/>
      <c r="G16" s="67"/>
      <c r="H16" s="65"/>
      <c r="I16" s="2"/>
      <c r="J16" s="2"/>
      <c r="K16" s="2"/>
    </row>
    <row r="17" spans="1:11" ht="21.75" customHeight="1" x14ac:dyDescent="0.25">
      <c r="A17" s="24" t="s">
        <v>22</v>
      </c>
      <c r="B17" s="53" t="s">
        <v>23</v>
      </c>
      <c r="C17" s="53"/>
      <c r="D17" s="54" t="s">
        <v>24</v>
      </c>
      <c r="E17" s="55"/>
      <c r="F17" s="10"/>
      <c r="G17" s="36" t="s">
        <v>25</v>
      </c>
      <c r="H17" s="9">
        <f>IF(G17="Yes",8,0)</f>
        <v>8</v>
      </c>
      <c r="I17" s="2"/>
      <c r="J17" s="2"/>
      <c r="K17" s="2"/>
    </row>
    <row r="18" spans="1:11" x14ac:dyDescent="0.25">
      <c r="A18" s="81" t="s">
        <v>26</v>
      </c>
      <c r="B18" s="107" t="s">
        <v>27</v>
      </c>
      <c r="C18" s="108"/>
      <c r="D18" s="107" t="s">
        <v>28</v>
      </c>
      <c r="E18" s="108"/>
      <c r="F18" s="23"/>
      <c r="G18" s="85" t="s">
        <v>25</v>
      </c>
      <c r="H18" s="87">
        <f>IF(G18="Yes",8,0)</f>
        <v>8</v>
      </c>
      <c r="I18" s="2"/>
      <c r="J18" s="2"/>
      <c r="K18" s="2"/>
    </row>
    <row r="19" spans="1:11" x14ac:dyDescent="0.25">
      <c r="A19" s="82"/>
      <c r="B19" s="109"/>
      <c r="C19" s="110"/>
      <c r="D19" s="109"/>
      <c r="E19" s="110"/>
      <c r="F19" s="12"/>
      <c r="G19" s="86"/>
      <c r="H19" s="88"/>
      <c r="I19" s="2"/>
      <c r="J19" s="2"/>
      <c r="K19" s="2"/>
    </row>
    <row r="20" spans="1:11" ht="30" x14ac:dyDescent="0.25">
      <c r="A20" s="56" t="s">
        <v>12</v>
      </c>
      <c r="B20" s="51" t="s">
        <v>13</v>
      </c>
      <c r="C20" s="52"/>
      <c r="D20" s="51" t="s">
        <v>14</v>
      </c>
      <c r="E20" s="52"/>
      <c r="F20" s="4" t="s">
        <v>15</v>
      </c>
      <c r="G20" s="5"/>
      <c r="H20" s="5" t="s">
        <v>17</v>
      </c>
      <c r="I20" s="2"/>
      <c r="J20" s="2"/>
      <c r="K20" s="2"/>
    </row>
    <row r="21" spans="1:11" x14ac:dyDescent="0.25">
      <c r="A21" s="57"/>
      <c r="B21" s="58">
        <v>4</v>
      </c>
      <c r="C21" s="59"/>
      <c r="D21" s="58">
        <v>2</v>
      </c>
      <c r="E21" s="59"/>
      <c r="F21" s="29">
        <v>0</v>
      </c>
      <c r="G21" s="95">
        <v>0.91</v>
      </c>
      <c r="H21" s="87">
        <f>IF(G21&gt;=90%,8,IF(G21&gt;=80%,4,IF(G21&lt;79%,0)))</f>
        <v>8</v>
      </c>
      <c r="I21" s="2"/>
      <c r="J21" s="2"/>
      <c r="K21" s="2"/>
    </row>
    <row r="22" spans="1:11" ht="24" customHeight="1" x14ac:dyDescent="0.25">
      <c r="A22" s="25" t="s">
        <v>29</v>
      </c>
      <c r="B22" s="98" t="s">
        <v>30</v>
      </c>
      <c r="C22" s="99"/>
      <c r="D22" s="98" t="s">
        <v>31</v>
      </c>
      <c r="E22" s="99"/>
      <c r="F22" s="13" t="s">
        <v>32</v>
      </c>
      <c r="G22" s="96"/>
      <c r="H22" s="88">
        <f t="shared" ref="H22" si="0">IF(G22&gt;=90%,8,IF(G22&gt;=75%,4,IF(G22&lt;74%,0)))</f>
        <v>0</v>
      </c>
      <c r="I22" s="2"/>
      <c r="J22" s="2"/>
      <c r="K22" s="2"/>
    </row>
    <row r="23" spans="1:11" x14ac:dyDescent="0.25">
      <c r="A23" s="81" t="s">
        <v>33</v>
      </c>
      <c r="B23" s="100">
        <v>8</v>
      </c>
      <c r="C23" s="101"/>
      <c r="D23" s="100">
        <v>4</v>
      </c>
      <c r="E23" s="101"/>
      <c r="F23" s="30">
        <v>0</v>
      </c>
      <c r="G23" s="93" t="s">
        <v>34</v>
      </c>
      <c r="H23" s="87">
        <f>IF(G23="",0,IF(G23="3/3 &lt;2%",8,IF(G23="2/3 &lt;2%",4,IF(G23="1/3 &lt;2%",0,IF(G23="0/3 &lt;2%, 0/3 &gt;5%",0,IF(G23="0/3 &lt;2% at least 1/3 &gt;5%",0))))))</f>
        <v>4</v>
      </c>
      <c r="I23" s="2"/>
      <c r="J23" s="2"/>
      <c r="K23" s="2"/>
    </row>
    <row r="24" spans="1:11" ht="60" x14ac:dyDescent="0.25">
      <c r="A24" s="82"/>
      <c r="B24" s="98" t="s">
        <v>35</v>
      </c>
      <c r="C24" s="99"/>
      <c r="D24" s="98" t="s">
        <v>36</v>
      </c>
      <c r="E24" s="99"/>
      <c r="F24" s="13" t="s">
        <v>37</v>
      </c>
      <c r="G24" s="94"/>
      <c r="H24" s="88"/>
      <c r="I24" s="2"/>
      <c r="J24" s="2"/>
      <c r="K24" s="2"/>
    </row>
    <row r="25" spans="1:11" x14ac:dyDescent="0.25">
      <c r="A25" s="48" t="s">
        <v>105</v>
      </c>
      <c r="B25" s="78"/>
      <c r="C25" s="78"/>
      <c r="D25" s="78"/>
      <c r="E25" s="78"/>
      <c r="F25" s="78"/>
      <c r="G25" s="49"/>
      <c r="H25" s="50"/>
      <c r="I25" s="2"/>
      <c r="J25" s="2"/>
      <c r="K25" s="2"/>
    </row>
    <row r="26" spans="1:11" ht="30" x14ac:dyDescent="0.25">
      <c r="A26" s="3" t="s">
        <v>12</v>
      </c>
      <c r="B26" s="51" t="s">
        <v>13</v>
      </c>
      <c r="C26" s="52"/>
      <c r="D26" s="51" t="s">
        <v>14</v>
      </c>
      <c r="E26" s="52"/>
      <c r="F26" s="4" t="s">
        <v>15</v>
      </c>
      <c r="G26" s="64" t="s">
        <v>16</v>
      </c>
      <c r="H26" s="64" t="s">
        <v>17</v>
      </c>
      <c r="I26" s="2"/>
      <c r="J26" s="2"/>
      <c r="K26" s="2"/>
    </row>
    <row r="27" spans="1:11" x14ac:dyDescent="0.25">
      <c r="A27" s="97" t="s">
        <v>38</v>
      </c>
      <c r="B27" s="58">
        <v>8</v>
      </c>
      <c r="C27" s="59"/>
      <c r="D27" s="58">
        <v>4</v>
      </c>
      <c r="E27" s="59"/>
      <c r="F27" s="29">
        <v>0</v>
      </c>
      <c r="G27" s="65"/>
      <c r="H27" s="65"/>
      <c r="I27" s="2"/>
      <c r="J27" s="2"/>
      <c r="K27" s="2"/>
    </row>
    <row r="28" spans="1:11" ht="21.75" customHeight="1" x14ac:dyDescent="0.25">
      <c r="A28" s="97"/>
      <c r="B28" s="89" t="s">
        <v>39</v>
      </c>
      <c r="C28" s="90"/>
      <c r="D28" s="89" t="s">
        <v>31</v>
      </c>
      <c r="E28" s="90"/>
      <c r="F28" s="15" t="s">
        <v>32</v>
      </c>
      <c r="G28" s="8">
        <v>0.8</v>
      </c>
      <c r="H28" s="9">
        <f>IF(C3="RRH","NA",IF(G28&gt;=90%,8,IF(G28&gt;=80%,4,IF(G28&lt;=79%,0))))</f>
        <v>4</v>
      </c>
      <c r="I28" s="2"/>
      <c r="J28" s="2"/>
      <c r="K28" s="2"/>
    </row>
    <row r="29" spans="1:11" ht="59.25" customHeight="1" x14ac:dyDescent="0.25">
      <c r="A29" s="26" t="s">
        <v>40</v>
      </c>
      <c r="B29" s="89" t="s">
        <v>41</v>
      </c>
      <c r="C29" s="90"/>
      <c r="D29" s="89" t="s">
        <v>42</v>
      </c>
      <c r="E29" s="90"/>
      <c r="F29" s="15" t="s">
        <v>43</v>
      </c>
      <c r="G29" s="8"/>
      <c r="H29" s="9">
        <f>IF(G29="",0,IF(AND(G29&gt;=90%,C3="psh"),8,IF(AND(G29&gt;=80%,C3="PSH"),4,IF(AND(G29&lt;=79%,C3="PSH"),0,IF(AND(G29&gt;=75%,C3="RRH"),8,IF(AND(G29&gt;=65%,C3="RRH"),4,IF(AND(G29&lt;=64%,C3="RRH"),0)))))))</f>
        <v>0</v>
      </c>
      <c r="I29" s="2"/>
      <c r="J29" s="2"/>
      <c r="K29" s="2"/>
    </row>
    <row r="30" spans="1:11" ht="21" customHeight="1" x14ac:dyDescent="0.25">
      <c r="A30" s="97" t="s">
        <v>44</v>
      </c>
      <c r="B30" s="58">
        <v>2</v>
      </c>
      <c r="C30" s="59"/>
      <c r="D30" s="58">
        <v>1</v>
      </c>
      <c r="E30" s="59"/>
      <c r="F30" s="29">
        <v>0</v>
      </c>
      <c r="G30" s="85">
        <v>0.31</v>
      </c>
      <c r="H30" s="87">
        <f>IF(G30="",0,IF(C3="PSH","NA",IF(AND(G30&gt;=30%,C3="RRH"),2,IF(AND(G30&gt;=20%,C3="RRH"),1,IF(AND(G55&lt;=19%,C3="RRH"),0,)))))</f>
        <v>0</v>
      </c>
      <c r="I30" s="2"/>
      <c r="J30" s="2"/>
      <c r="K30" s="2"/>
    </row>
    <row r="31" spans="1:11" x14ac:dyDescent="0.25">
      <c r="A31" s="97"/>
      <c r="B31" s="114" t="s">
        <v>45</v>
      </c>
      <c r="C31" s="115"/>
      <c r="D31" s="114" t="s">
        <v>46</v>
      </c>
      <c r="E31" s="115"/>
      <c r="F31" s="16" t="s">
        <v>47</v>
      </c>
      <c r="G31" s="86"/>
      <c r="H31" s="88">
        <f t="shared" ref="H31" si="1">IF(G31="",0,IF(C2="RRH","NA",IF(AND(G31&gt;=60%,C2="PSH"),5,IF(AND(G31&gt;=55%,C2="PSH"),4,IF(AND(G56&gt;=50%,C2="PSH"),3,IF(AND(C2="PSH",G31&gt;=45%),2,IF(AND(G31&lt;45%,C2="PSH"),1)))))))</f>
        <v>0</v>
      </c>
      <c r="I31" s="2"/>
      <c r="J31" s="2"/>
      <c r="K31" s="2"/>
    </row>
    <row r="32" spans="1:11" ht="30" x14ac:dyDescent="0.25">
      <c r="A32" s="11" t="s">
        <v>48</v>
      </c>
      <c r="B32" s="114" t="s">
        <v>49</v>
      </c>
      <c r="C32" s="115"/>
      <c r="D32" s="114" t="s">
        <v>50</v>
      </c>
      <c r="E32" s="115"/>
      <c r="F32" s="16" t="s">
        <v>51</v>
      </c>
      <c r="G32" s="14"/>
      <c r="H32" s="9">
        <f>IF(G32="",0,IF(C3="RRH","NA",IF(AND(G32&gt;=60%,C3="PSH"),2,IF(AND(G32&gt;=50%,C3="PSH"),1,IF(AND(G57&lt;=49%,C3="PSH"),0)))))</f>
        <v>0</v>
      </c>
      <c r="I32" s="2"/>
      <c r="J32" s="2"/>
      <c r="K32" s="2"/>
    </row>
    <row r="33" spans="1:11" x14ac:dyDescent="0.25">
      <c r="A33" s="11" t="s">
        <v>52</v>
      </c>
      <c r="B33" s="89" t="s">
        <v>39</v>
      </c>
      <c r="C33" s="90"/>
      <c r="D33" s="89" t="s">
        <v>53</v>
      </c>
      <c r="E33" s="90"/>
      <c r="F33" s="6" t="s">
        <v>54</v>
      </c>
      <c r="G33" s="14">
        <v>0.91</v>
      </c>
      <c r="H33" s="9">
        <f>IF(G33="",0,IF(G33&gt;=90%,2,IF(G33&gt;=70%,1,IF(G33&lt;=69%,0))))</f>
        <v>2</v>
      </c>
      <c r="I33" s="2"/>
      <c r="J33" s="2"/>
      <c r="K33" s="2"/>
    </row>
    <row r="34" spans="1:11" x14ac:dyDescent="0.25">
      <c r="A34" s="11" t="s">
        <v>55</v>
      </c>
      <c r="B34" s="89" t="s">
        <v>39</v>
      </c>
      <c r="C34" s="90"/>
      <c r="D34" s="89" t="s">
        <v>53</v>
      </c>
      <c r="E34" s="90"/>
      <c r="F34" s="6" t="s">
        <v>54</v>
      </c>
      <c r="G34" s="14">
        <v>0.91</v>
      </c>
      <c r="H34" s="9">
        <f>IF(G34="",0,IF(G34&gt;=90%,2,IF(G34&gt;=70%,1,IF(G34&lt;=69%,0))))</f>
        <v>2</v>
      </c>
      <c r="I34" s="2"/>
      <c r="J34" s="2"/>
      <c r="K34" s="2"/>
    </row>
    <row r="35" spans="1:11" x14ac:dyDescent="0.25">
      <c r="A35" s="116" t="s">
        <v>56</v>
      </c>
      <c r="B35" s="58">
        <v>4</v>
      </c>
      <c r="C35" s="59"/>
      <c r="D35" s="58">
        <v>2</v>
      </c>
      <c r="E35" s="59"/>
      <c r="F35" s="32">
        <v>0</v>
      </c>
      <c r="G35" s="85"/>
      <c r="H35" s="87">
        <f>IF(G35="",0,IF(AND(G35&gt;=75%,C3="PSH"),4,IF(AND(G35&gt;=65%,C3="PSH"),2,IF(AND(G35&lt;65%,C3="PSH"),0,IF(AND(G35&gt;=60%,C3="RRH"),4,IF(AND(G35&gt;=50%,C3="RRH"),2,IF(AND(G35&lt;50%,C3="RRH"),0)))))))</f>
        <v>0</v>
      </c>
      <c r="I35" s="2"/>
      <c r="J35" s="2"/>
      <c r="K35" s="2"/>
    </row>
    <row r="36" spans="1:11" ht="45" x14ac:dyDescent="0.25">
      <c r="A36" s="117"/>
      <c r="B36" s="114" t="s">
        <v>57</v>
      </c>
      <c r="C36" s="115"/>
      <c r="D36" s="114" t="s">
        <v>58</v>
      </c>
      <c r="E36" s="115"/>
      <c r="F36" s="17" t="s">
        <v>59</v>
      </c>
      <c r="G36" s="86"/>
      <c r="H36" s="88"/>
      <c r="I36" s="2"/>
      <c r="J36" s="2"/>
      <c r="K36" s="2"/>
    </row>
    <row r="37" spans="1:11" x14ac:dyDescent="0.25">
      <c r="A37" s="18" t="s">
        <v>60</v>
      </c>
      <c r="B37" s="89" t="s">
        <v>61</v>
      </c>
      <c r="C37" s="90"/>
      <c r="D37" s="112" t="s">
        <v>62</v>
      </c>
      <c r="E37" s="113"/>
      <c r="F37" s="6" t="s">
        <v>63</v>
      </c>
      <c r="G37" s="8">
        <v>0.09</v>
      </c>
      <c r="H37" s="9">
        <f>IF(G37="",0,IF(G37&lt;=10%,4,IF(G37&lt;=20%,2,IF(G37&gt;=20%,0))))</f>
        <v>4</v>
      </c>
      <c r="I37" s="2"/>
      <c r="J37" s="2"/>
      <c r="K37" s="2"/>
    </row>
    <row r="38" spans="1:11" x14ac:dyDescent="0.25">
      <c r="A38" s="18" t="s">
        <v>64</v>
      </c>
      <c r="B38" s="89" t="s">
        <v>61</v>
      </c>
      <c r="C38" s="90"/>
      <c r="D38" s="112" t="s">
        <v>62</v>
      </c>
      <c r="E38" s="113"/>
      <c r="F38" s="6" t="s">
        <v>65</v>
      </c>
      <c r="G38" s="8">
        <v>0.09</v>
      </c>
      <c r="H38" s="9">
        <f>IF(G38="",0,IF(G38&lt;=10%,4,IF(G38&lt;=20%,2,IF(G38&gt;=20%,0))))</f>
        <v>4</v>
      </c>
      <c r="I38" s="2"/>
      <c r="J38" s="2"/>
      <c r="K38" s="2"/>
    </row>
    <row r="39" spans="1:11" x14ac:dyDescent="0.25">
      <c r="A39" s="18" t="s">
        <v>66</v>
      </c>
      <c r="B39" s="89" t="s">
        <v>67</v>
      </c>
      <c r="C39" s="90"/>
      <c r="D39" s="112" t="s">
        <v>68</v>
      </c>
      <c r="E39" s="113"/>
      <c r="F39" s="6" t="s">
        <v>69</v>
      </c>
      <c r="G39" s="8">
        <v>0.14000000000000001</v>
      </c>
      <c r="H39" s="9">
        <f>IF(G39="",0,IF(G39&lt;=15%,4,IF(G39&lt;=25%,2,IF(G39&gt;=26%,0))))</f>
        <v>4</v>
      </c>
      <c r="I39" s="2"/>
      <c r="J39" s="2"/>
      <c r="K39" s="2"/>
    </row>
    <row r="40" spans="1:11" x14ac:dyDescent="0.25">
      <c r="A40" s="48" t="s">
        <v>70</v>
      </c>
      <c r="B40" s="78"/>
      <c r="C40" s="78"/>
      <c r="D40" s="78"/>
      <c r="E40" s="78"/>
      <c r="F40" s="78"/>
      <c r="G40" s="49"/>
      <c r="H40" s="50"/>
      <c r="I40" s="2"/>
      <c r="J40" s="2"/>
      <c r="K40" s="2"/>
    </row>
    <row r="41" spans="1:11" x14ac:dyDescent="0.25">
      <c r="A41" s="3" t="s">
        <v>12</v>
      </c>
      <c r="B41" s="51" t="s">
        <v>13</v>
      </c>
      <c r="C41" s="52"/>
      <c r="D41" s="4" t="s">
        <v>14</v>
      </c>
      <c r="E41" s="51" t="s">
        <v>15</v>
      </c>
      <c r="F41" s="52"/>
      <c r="G41" s="5" t="s">
        <v>16</v>
      </c>
      <c r="H41" s="5" t="s">
        <v>17</v>
      </c>
      <c r="I41" s="2"/>
      <c r="J41" s="2"/>
      <c r="K41" s="2"/>
    </row>
    <row r="42" spans="1:11" x14ac:dyDescent="0.25">
      <c r="A42" s="103" t="s">
        <v>71</v>
      </c>
      <c r="B42" s="58">
        <v>4</v>
      </c>
      <c r="C42" s="59"/>
      <c r="D42" s="29">
        <v>2</v>
      </c>
      <c r="E42" s="105">
        <v>0</v>
      </c>
      <c r="F42" s="105"/>
      <c r="G42" s="95">
        <v>0.31</v>
      </c>
      <c r="H42" s="102">
        <f>IF(G42="",0,IF(G42&gt;=30%,4,IF(G42&gt;=20%,2,IF(G42&lt;20%,0))))</f>
        <v>4</v>
      </c>
      <c r="I42" s="2"/>
      <c r="J42" s="2"/>
      <c r="K42" s="2"/>
    </row>
    <row r="43" spans="1:11" ht="76.5" customHeight="1" x14ac:dyDescent="0.25">
      <c r="A43" s="104"/>
      <c r="B43" s="68" t="s">
        <v>72</v>
      </c>
      <c r="C43" s="69"/>
      <c r="D43" s="21" t="s">
        <v>73</v>
      </c>
      <c r="E43" s="111" t="s">
        <v>74</v>
      </c>
      <c r="F43" s="111"/>
      <c r="G43" s="96"/>
      <c r="H43" s="102"/>
      <c r="I43" s="2"/>
      <c r="J43" s="2"/>
      <c r="K43" s="2"/>
    </row>
    <row r="44" spans="1:11" ht="90" x14ac:dyDescent="0.25">
      <c r="A44" s="33" t="s">
        <v>75</v>
      </c>
      <c r="B44" s="70" t="s">
        <v>76</v>
      </c>
      <c r="C44" s="71"/>
      <c r="D44" s="21" t="s">
        <v>77</v>
      </c>
      <c r="E44" s="106" t="s">
        <v>78</v>
      </c>
      <c r="F44" s="106"/>
      <c r="G44" s="37">
        <v>0.14000000000000001</v>
      </c>
      <c r="H44" s="9">
        <f>IF(G44="",0,IF(G44&lt;=10%,4,IF(G44&lt;=15%,2,IF(G44&gt;15%,0))))</f>
        <v>2</v>
      </c>
      <c r="I44" s="2"/>
      <c r="J44" s="2"/>
      <c r="K44" s="2"/>
    </row>
    <row r="45" spans="1:11" x14ac:dyDescent="0.25">
      <c r="A45" s="81" t="s">
        <v>79</v>
      </c>
      <c r="B45" s="58">
        <v>8</v>
      </c>
      <c r="C45" s="59"/>
      <c r="D45" s="31">
        <v>4</v>
      </c>
      <c r="E45" s="58">
        <v>0</v>
      </c>
      <c r="F45" s="59"/>
      <c r="G45" s="95">
        <v>0.21</v>
      </c>
      <c r="H45" s="87">
        <f>IF(G45="",0,IF(G45&gt;=20%,8,IF(G45&gt;=10%,4,IF(G45&lt;10%,0))))</f>
        <v>8</v>
      </c>
      <c r="I45" s="2"/>
      <c r="J45" s="2"/>
      <c r="K45" s="2"/>
    </row>
    <row r="46" spans="1:11" ht="120" x14ac:dyDescent="0.25">
      <c r="A46" s="82"/>
      <c r="B46" s="68" t="s">
        <v>80</v>
      </c>
      <c r="C46" s="69"/>
      <c r="D46" s="21" t="s">
        <v>81</v>
      </c>
      <c r="E46" s="68" t="s">
        <v>82</v>
      </c>
      <c r="F46" s="69"/>
      <c r="G46" s="96"/>
      <c r="H46" s="88"/>
      <c r="I46" s="2"/>
      <c r="J46" s="2"/>
      <c r="K46" s="2"/>
    </row>
    <row r="47" spans="1:11" ht="76.5" x14ac:dyDescent="0.25">
      <c r="A47" s="25" t="s">
        <v>83</v>
      </c>
      <c r="B47" s="70" t="s">
        <v>84</v>
      </c>
      <c r="C47" s="71"/>
      <c r="D47" s="19" t="s">
        <v>85</v>
      </c>
      <c r="E47" s="70" t="s">
        <v>86</v>
      </c>
      <c r="F47" s="71"/>
      <c r="G47" s="20">
        <v>0.21</v>
      </c>
      <c r="H47" s="9">
        <f>IF(G47="",0,IF(G47&gt;=20%,8,IF(G47&gt;=10%,4,IF(G47&lt;10%,0))))</f>
        <v>8</v>
      </c>
      <c r="I47" s="2"/>
      <c r="J47" s="2"/>
      <c r="K47" s="2"/>
    </row>
    <row r="48" spans="1:11" ht="75" x14ac:dyDescent="0.25">
      <c r="A48" s="24" t="s">
        <v>87</v>
      </c>
      <c r="B48" s="68" t="s">
        <v>88</v>
      </c>
      <c r="C48" s="69"/>
      <c r="D48" s="21" t="s">
        <v>89</v>
      </c>
      <c r="E48" s="68" t="s">
        <v>90</v>
      </c>
      <c r="F48" s="69"/>
      <c r="G48" s="20">
        <v>0.81</v>
      </c>
      <c r="H48" s="9">
        <f>IF(G48="",0,IF(G48&gt;=80%,8,IF(G48&gt;=75%,4,IF(G48&lt;75%,0))))</f>
        <v>8</v>
      </c>
      <c r="I48" s="2"/>
      <c r="J48" s="2"/>
      <c r="K48" s="2"/>
    </row>
    <row r="49" spans="1:11" x14ac:dyDescent="0.25">
      <c r="A49" s="48" t="s">
        <v>104</v>
      </c>
      <c r="B49" s="78"/>
      <c r="C49" s="78"/>
      <c r="D49" s="78"/>
      <c r="E49" s="78"/>
      <c r="F49" s="78"/>
      <c r="G49" s="49"/>
      <c r="H49" s="50"/>
      <c r="I49" s="2"/>
      <c r="J49" s="2"/>
      <c r="K49" s="2"/>
    </row>
    <row r="50" spans="1:11" x14ac:dyDescent="0.25">
      <c r="A50" s="3" t="s">
        <v>12</v>
      </c>
      <c r="B50" s="51" t="s">
        <v>13</v>
      </c>
      <c r="C50" s="52"/>
      <c r="D50" s="4" t="s">
        <v>14</v>
      </c>
      <c r="E50" s="51" t="s">
        <v>15</v>
      </c>
      <c r="F50" s="52"/>
      <c r="G50" s="5" t="s">
        <v>16</v>
      </c>
      <c r="H50" s="5" t="s">
        <v>17</v>
      </c>
      <c r="I50" s="2"/>
      <c r="J50" s="2"/>
      <c r="K50" s="2"/>
    </row>
    <row r="51" spans="1:11" x14ac:dyDescent="0.25">
      <c r="A51" s="81" t="s">
        <v>91</v>
      </c>
      <c r="B51" s="58">
        <v>4</v>
      </c>
      <c r="C51" s="59"/>
      <c r="D51" s="29">
        <v>2</v>
      </c>
      <c r="E51" s="58">
        <v>0</v>
      </c>
      <c r="F51" s="59"/>
      <c r="G51" s="83"/>
      <c r="H51" s="79">
        <f>IF(G51="",0,IF(C3="SSO","NA",IF(C3="HMIS","NA",IF(AND(G51&lt;=9000,C3="PSH"),4,IF(AND(G51&lt;=11000,C3="PSH"),2,IF(AND(G51&gt;11000,C3="PSH"),0,IF(AND(C3="RRH",G51&lt;=6500),4,IF(AND(G51&lt;=9000,C3="RRH"),2,IF(AND(G51&gt;9000,C3="RRH"),0)))))))))</f>
        <v>0</v>
      </c>
      <c r="I51" s="2"/>
      <c r="J51" s="2"/>
      <c r="K51" s="2"/>
    </row>
    <row r="52" spans="1:11" ht="60" x14ac:dyDescent="0.25">
      <c r="A52" s="82"/>
      <c r="B52" s="68" t="s">
        <v>92</v>
      </c>
      <c r="C52" s="69"/>
      <c r="D52" s="27" t="s">
        <v>93</v>
      </c>
      <c r="E52" s="68" t="s">
        <v>94</v>
      </c>
      <c r="F52" s="69"/>
      <c r="G52" s="84"/>
      <c r="H52" s="80"/>
      <c r="I52" s="2"/>
      <c r="J52" s="2"/>
      <c r="K52" s="2"/>
    </row>
    <row r="53" spans="1:11" ht="60" x14ac:dyDescent="0.25">
      <c r="A53" s="24" t="s">
        <v>95</v>
      </c>
      <c r="B53" s="68" t="s">
        <v>96</v>
      </c>
      <c r="C53" s="69"/>
      <c r="D53" s="27" t="s">
        <v>97</v>
      </c>
      <c r="E53" s="68" t="s">
        <v>98</v>
      </c>
      <c r="F53" s="69"/>
      <c r="G53" s="38">
        <v>5</v>
      </c>
      <c r="H53" s="9">
        <f>IF(G53="",0,IF(G53="NA", "NA",IF(G53&gt;=5,4,IF(G53&gt;=1,2,IF(G53&lt;1,0)))))</f>
        <v>4</v>
      </c>
      <c r="I53" s="2"/>
      <c r="J53" s="2"/>
      <c r="K53" s="2"/>
    </row>
    <row r="54" spans="1:11" ht="52.5" customHeight="1" x14ac:dyDescent="0.25">
      <c r="A54" s="24" t="s">
        <v>99</v>
      </c>
      <c r="B54" s="70" t="s">
        <v>100</v>
      </c>
      <c r="C54" s="71"/>
      <c r="D54" s="28"/>
      <c r="E54" s="70" t="s">
        <v>101</v>
      </c>
      <c r="F54" s="71"/>
      <c r="G54" s="20" t="s">
        <v>102</v>
      </c>
      <c r="H54" s="9">
        <f>IF(G54="",0,IF(G54="NA", "NA",IF(G54="YES",4,IF(G54="NO",0))))</f>
        <v>4</v>
      </c>
      <c r="I54" s="2"/>
      <c r="J54" s="2"/>
      <c r="K54" s="2"/>
    </row>
    <row r="55" spans="1:11" x14ac:dyDescent="0.25">
      <c r="A55" s="72"/>
      <c r="B55" s="73"/>
      <c r="C55" s="73"/>
      <c r="D55" s="73"/>
      <c r="E55" s="73"/>
      <c r="F55" s="73"/>
      <c r="G55" s="73"/>
      <c r="H55" s="74"/>
      <c r="I55" s="2"/>
      <c r="J55" s="2"/>
      <c r="K55" s="2"/>
    </row>
    <row r="56" spans="1:11" x14ac:dyDescent="0.25">
      <c r="A56" s="75" t="s">
        <v>103</v>
      </c>
      <c r="B56" s="76"/>
      <c r="C56" s="76"/>
      <c r="D56" s="76"/>
      <c r="E56" s="76"/>
      <c r="F56" s="76"/>
      <c r="G56" s="77"/>
      <c r="H56" s="22">
        <f>(SUM(H47:H48))+(SUM(H28:H39))+(SUM(H17:H18))+H14+H21+H23+H51+H53+H54</f>
        <v>80</v>
      </c>
      <c r="I56" s="2"/>
      <c r="J56" s="2"/>
      <c r="K56" s="2"/>
    </row>
  </sheetData>
  <mergeCells count="135">
    <mergeCell ref="A35:A36"/>
    <mergeCell ref="B35:C35"/>
    <mergeCell ref="D35:E35"/>
    <mergeCell ref="G35:G36"/>
    <mergeCell ref="A40:H40"/>
    <mergeCell ref="B41:C41"/>
    <mergeCell ref="E41:F41"/>
    <mergeCell ref="D26:E26"/>
    <mergeCell ref="G26:G27"/>
    <mergeCell ref="H26:H27"/>
    <mergeCell ref="H35:H36"/>
    <mergeCell ref="H30:H31"/>
    <mergeCell ref="G30:G31"/>
    <mergeCell ref="D29:E29"/>
    <mergeCell ref="A30:A31"/>
    <mergeCell ref="B30:C30"/>
    <mergeCell ref="D30:E30"/>
    <mergeCell ref="B31:C31"/>
    <mergeCell ref="D31:E31"/>
    <mergeCell ref="B47:C47"/>
    <mergeCell ref="E47:F47"/>
    <mergeCell ref="B48:C48"/>
    <mergeCell ref="E48:F48"/>
    <mergeCell ref="E44:F44"/>
    <mergeCell ref="B18:C19"/>
    <mergeCell ref="D18:E19"/>
    <mergeCell ref="B43:C43"/>
    <mergeCell ref="E43:F43"/>
    <mergeCell ref="B38:C38"/>
    <mergeCell ref="D38:E38"/>
    <mergeCell ref="B39:C39"/>
    <mergeCell ref="D39:E39"/>
    <mergeCell ref="B37:C37"/>
    <mergeCell ref="D37:E37"/>
    <mergeCell ref="B36:C36"/>
    <mergeCell ref="D36:E36"/>
    <mergeCell ref="B33:C33"/>
    <mergeCell ref="D33:E33"/>
    <mergeCell ref="D34:E34"/>
    <mergeCell ref="B34:C34"/>
    <mergeCell ref="B32:C32"/>
    <mergeCell ref="D32:E32"/>
    <mergeCell ref="B29:C29"/>
    <mergeCell ref="G42:G43"/>
    <mergeCell ref="H42:H43"/>
    <mergeCell ref="A45:A46"/>
    <mergeCell ref="B45:C45"/>
    <mergeCell ref="E45:F45"/>
    <mergeCell ref="G45:G46"/>
    <mergeCell ref="H45:H46"/>
    <mergeCell ref="A42:A43"/>
    <mergeCell ref="B44:C44"/>
    <mergeCell ref="B42:C42"/>
    <mergeCell ref="E42:F42"/>
    <mergeCell ref="B46:C46"/>
    <mergeCell ref="E46:F46"/>
    <mergeCell ref="G23:G24"/>
    <mergeCell ref="H23:H24"/>
    <mergeCell ref="G21:G22"/>
    <mergeCell ref="H21:H22"/>
    <mergeCell ref="A27:A28"/>
    <mergeCell ref="B26:C26"/>
    <mergeCell ref="B27:C27"/>
    <mergeCell ref="B28:C28"/>
    <mergeCell ref="D27:E27"/>
    <mergeCell ref="B22:C22"/>
    <mergeCell ref="D22:E22"/>
    <mergeCell ref="A23:A24"/>
    <mergeCell ref="B23:C23"/>
    <mergeCell ref="D23:E23"/>
    <mergeCell ref="B24:C24"/>
    <mergeCell ref="D24:E24"/>
    <mergeCell ref="A20:A21"/>
    <mergeCell ref="B20:C20"/>
    <mergeCell ref="D20:E20"/>
    <mergeCell ref="D21:E21"/>
    <mergeCell ref="B21:C21"/>
    <mergeCell ref="A25:H25"/>
    <mergeCell ref="D28:E28"/>
    <mergeCell ref="A18:A19"/>
    <mergeCell ref="G18:G19"/>
    <mergeCell ref="H18:H19"/>
    <mergeCell ref="E12:F12"/>
    <mergeCell ref="E13:F13"/>
    <mergeCell ref="B14:C14"/>
    <mergeCell ref="A15:A16"/>
    <mergeCell ref="B16:C16"/>
    <mergeCell ref="D16:E16"/>
    <mergeCell ref="G12:G13"/>
    <mergeCell ref="E14:F14"/>
    <mergeCell ref="B53:C53"/>
    <mergeCell ref="E53:F53"/>
    <mergeCell ref="B54:C54"/>
    <mergeCell ref="E54:F54"/>
    <mergeCell ref="A55:H55"/>
    <mergeCell ref="A56:G56"/>
    <mergeCell ref="A49:H49"/>
    <mergeCell ref="B50:C50"/>
    <mergeCell ref="E50:F50"/>
    <mergeCell ref="B52:C52"/>
    <mergeCell ref="E52:F52"/>
    <mergeCell ref="H51:H52"/>
    <mergeCell ref="A51:A52"/>
    <mergeCell ref="B51:C51"/>
    <mergeCell ref="E51:F51"/>
    <mergeCell ref="G51:G52"/>
    <mergeCell ref="A11:H11"/>
    <mergeCell ref="B15:C15"/>
    <mergeCell ref="D15:E15"/>
    <mergeCell ref="B17:C17"/>
    <mergeCell ref="D17:E17"/>
    <mergeCell ref="A12:A13"/>
    <mergeCell ref="B12:C12"/>
    <mergeCell ref="B13:C13"/>
    <mergeCell ref="A7:B7"/>
    <mergeCell ref="C7:H7"/>
    <mergeCell ref="A8:B8"/>
    <mergeCell ref="C8:H8"/>
    <mergeCell ref="A9:H9"/>
    <mergeCell ref="A10:H10"/>
    <mergeCell ref="H12:H13"/>
    <mergeCell ref="G15:G16"/>
    <mergeCell ref="H15:H16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honeticPr fontId="10" type="noConversion"/>
  <conditionalFormatting sqref="H14:H15 H17:H18 H23 H21">
    <cfRule type="colorScale" priority="6">
      <colorScale>
        <cfvo type="num" val="0"/>
        <cfvo type="num" val="4"/>
        <cfvo type="num" val="8"/>
        <color rgb="FFFF5050"/>
        <color theme="7" tint="0.59999389629810485"/>
        <color theme="9"/>
      </colorScale>
    </cfRule>
  </conditionalFormatting>
  <conditionalFormatting sqref="H20">
    <cfRule type="colorScale" priority="4">
      <colorScale>
        <cfvo type="num" val="0"/>
        <cfvo type="num" val="4"/>
        <cfvo type="num" val="8"/>
        <color rgb="FFFF5050"/>
        <color theme="7" tint="0.59999389629810485"/>
        <color theme="9"/>
      </colorScale>
    </cfRule>
  </conditionalFormatting>
  <conditionalFormatting sqref="H25:H26">
    <cfRule type="containsText" dxfId="4" priority="15" operator="containsText" text="NA">
      <formula>NOT(ISERROR(SEARCH("NA",H25)))</formula>
    </cfRule>
  </conditionalFormatting>
  <conditionalFormatting sqref="H28:H30 H32">
    <cfRule type="containsText" dxfId="3" priority="13" operator="containsText" text="NA">
      <formula>NOT(ISERROR(SEARCH("NA",H28)))</formula>
    </cfRule>
    <cfRule type="colorScale" priority="14">
      <colorScale>
        <cfvo type="num" val="0"/>
        <cfvo type="num" val="4"/>
        <cfvo type="num" val="5"/>
        <color rgb="FFFF5050"/>
        <color theme="7" tint="0.59999389629810485"/>
        <color theme="9"/>
      </colorScale>
    </cfRule>
  </conditionalFormatting>
  <conditionalFormatting sqref="H30:H34">
    <cfRule type="colorScale" priority="12">
      <colorScale>
        <cfvo type="num" val="0"/>
        <cfvo type="num" val="1"/>
        <cfvo type="num" val="2"/>
        <color rgb="FFFF5050"/>
        <color theme="7" tint="0.59999389629810485"/>
        <color theme="9"/>
      </colorScale>
    </cfRule>
  </conditionalFormatting>
  <conditionalFormatting sqref="H33:H35 H37:H42 H44:H45 H47:H51 H53:H54">
    <cfRule type="containsText" dxfId="2" priority="2" operator="containsText" text="NA">
      <formula>NOT(ISERROR(SEARCH("NA",H33)))</formula>
    </cfRule>
  </conditionalFormatting>
  <conditionalFormatting sqref="H35">
    <cfRule type="colorScale" priority="1">
      <colorScale>
        <cfvo type="num" val="0"/>
        <cfvo type="num" val="3"/>
        <cfvo type="num" val="5"/>
        <color rgb="FFFF5050"/>
        <color theme="7" tint="0.59999389629810485"/>
        <color theme="9"/>
      </colorScale>
    </cfRule>
  </conditionalFormatting>
  <conditionalFormatting sqref="H37:H38">
    <cfRule type="colorScale" priority="10">
      <colorScale>
        <cfvo type="num" val="0"/>
        <cfvo type="num" val="3"/>
        <cfvo type="num" val="5"/>
        <color rgb="FFFF5050"/>
        <color theme="7" tint="0.59999389629810485"/>
        <color theme="9"/>
      </colorScale>
    </cfRule>
  </conditionalFormatting>
  <conditionalFormatting sqref="H39">
    <cfRule type="colorScale" priority="8">
      <colorScale>
        <cfvo type="num" val="0"/>
        <cfvo type="num" val="3"/>
        <cfvo type="num" val="5"/>
        <color rgb="FFFF5050"/>
        <color theme="7" tint="0.59999389629810485"/>
        <color theme="9"/>
      </colorScale>
    </cfRule>
  </conditionalFormatting>
  <conditionalFormatting sqref="H40:H41">
    <cfRule type="containsText" dxfId="1" priority="16" operator="containsText" text="NA">
      <formula>NOT(ISERROR(SEARCH("NA",H40)))</formula>
    </cfRule>
  </conditionalFormatting>
  <conditionalFormatting sqref="H42 H44:H45 H47:H50 H53:H56 H1:H2 H5:H10 H12">
    <cfRule type="containsText" dxfId="0" priority="18" operator="containsText" text="NA">
      <formula>NOT(ISERROR(SEARCH("NA",H1)))</formula>
    </cfRule>
  </conditionalFormatting>
  <conditionalFormatting sqref="H53:H54 H51 H42 H47:H48 H44:H45">
    <cfRule type="colorScale" priority="17">
      <colorScale>
        <cfvo type="num" val="0"/>
        <cfvo type="num" val="2"/>
        <cfvo type="num" val="4"/>
        <color rgb="FFFF5050"/>
        <color theme="7" tint="0.39997558519241921"/>
        <color theme="9"/>
      </colorScale>
    </cfRule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c90d20-9f0e-4f34-a1f3-e942bef13ddd">
      <Terms xmlns="http://schemas.microsoft.com/office/infopath/2007/PartnerControls"/>
    </lcf76f155ced4ddcb4097134ff3c332f>
    <TaxCatchAll xmlns="8f75e13e-6573-4a7a-aec4-43999b64a41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D501A10454BB0C55058358DE1AB" ma:contentTypeVersion="13" ma:contentTypeDescription="Create a new document." ma:contentTypeScope="" ma:versionID="5295824262629cd088e27cab26992d1b">
  <xsd:schema xmlns:xsd="http://www.w3.org/2001/XMLSchema" xmlns:xs="http://www.w3.org/2001/XMLSchema" xmlns:p="http://schemas.microsoft.com/office/2006/metadata/properties" xmlns:ns2="73c90d20-9f0e-4f34-a1f3-e942bef13ddd" xmlns:ns3="8f75e13e-6573-4a7a-aec4-43999b64a410" targetNamespace="http://schemas.microsoft.com/office/2006/metadata/properties" ma:root="true" ma:fieldsID="e75ad718137c741254c2a728ee7fcf2b" ns2:_="" ns3:_="">
    <xsd:import namespace="73c90d20-9f0e-4f34-a1f3-e942bef13ddd"/>
    <xsd:import namespace="8f75e13e-6573-4a7a-aec4-43999b64a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90d20-9f0e-4f34-a1f3-e942bef13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0ec9735-2ba8-4a9e-995e-1924895de2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5e13e-6573-4a7a-aec4-43999b64a41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4261626-b084-47c7-8262-f392d6ac4c3b}" ma:internalName="TaxCatchAll" ma:showField="CatchAllData" ma:web="8f75e13e-6573-4a7a-aec4-43999b64a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0F518-4192-473C-99AB-21F05B81A506}">
  <ds:schemaRefs>
    <ds:schemaRef ds:uri="http://schemas.microsoft.com/office/2006/metadata/properties"/>
    <ds:schemaRef ds:uri="http://schemas.microsoft.com/office/infopath/2007/PartnerControls"/>
    <ds:schemaRef ds:uri="73c90d20-9f0e-4f34-a1f3-e942bef13ddd"/>
    <ds:schemaRef ds:uri="8f75e13e-6573-4a7a-aec4-43999b64a410"/>
  </ds:schemaRefs>
</ds:datastoreItem>
</file>

<file path=customXml/itemProps2.xml><?xml version="1.0" encoding="utf-8"?>
<ds:datastoreItem xmlns:ds="http://schemas.openxmlformats.org/officeDocument/2006/customXml" ds:itemID="{1B7F7643-59FF-4888-933F-F1BC5D9CBC93}"/>
</file>

<file path=customXml/itemProps3.xml><?xml version="1.0" encoding="utf-8"?>
<ds:datastoreItem xmlns:ds="http://schemas.openxmlformats.org/officeDocument/2006/customXml" ds:itemID="{0961A4B1-59A0-41FB-B3E0-E36BEAC29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Goldstein, Peter</dc:creator>
  <cp:keywords/>
  <dc:description/>
  <cp:lastModifiedBy>Liz Moen</cp:lastModifiedBy>
  <cp:revision/>
  <dcterms:created xsi:type="dcterms:W3CDTF">2023-06-27T18:38:03Z</dcterms:created>
  <dcterms:modified xsi:type="dcterms:W3CDTF">2023-07-14T17:51:26Z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0x0101004F2A1D501A10454BB0C55058358DE1AB</vt:lpwstr>
  </property>
  <property fmtid="{D5CDD505-2E9C-101B-9397-08002B2CF9AE}" pid="3" name="MediaServiceImageTags">
    <vt:lpwstr/>
  </property>
</Properties>
</file>